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11460" windowHeight="3630" activeTab="0"/>
  </bookViews>
  <sheets>
    <sheet name="Summary of Receivings Savings " sheetId="1" r:id="rId1"/>
    <sheet name="Non-SupplySync" sheetId="2" r:id="rId2"/>
    <sheet name="Barcoded Detailed Manifest" sheetId="3" r:id="rId3"/>
    <sheet name="SS File Exchange or Integrated" sheetId="4" r:id="rId4"/>
  </sheets>
  <definedNames/>
  <calcPr fullCalcOnLoad="1"/>
</workbook>
</file>

<file path=xl/comments1.xml><?xml version="1.0" encoding="utf-8"?>
<comments xmlns="http://schemas.openxmlformats.org/spreadsheetml/2006/main">
  <authors>
    <author>Dave Miller</author>
  </authors>
  <commentList>
    <comment ref="C18" authorId="0">
      <text>
        <r>
          <rPr>
            <sz val="10"/>
            <rFont val="Tahoma"/>
            <family val="2"/>
          </rPr>
          <t xml:space="preserve">Fields in yellow should be verified and adjusted to reflect the case of the individual user
</t>
        </r>
      </text>
    </comment>
  </commentList>
</comments>
</file>

<file path=xl/comments2.xml><?xml version="1.0" encoding="utf-8"?>
<comments xmlns="http://schemas.openxmlformats.org/spreadsheetml/2006/main">
  <authors>
    <author>Dave Miller</author>
  </authors>
  <commentList>
    <comment ref="B30" authorId="0">
      <text>
        <r>
          <rPr>
            <b/>
            <sz val="8"/>
            <rFont val="Tahoma"/>
            <family val="0"/>
          </rPr>
          <t>Production planning is based upon assumptions of inventory level. If material takes two days to be dliverd and is expected on Thursday but does not leave until Thursaday by the time production planning finds out - two days have been wasted. The production plan must be reworked , creating inefficiencies  in the production process.</t>
        </r>
      </text>
    </comment>
  </commentList>
</comments>
</file>

<file path=xl/comments3.xml><?xml version="1.0" encoding="utf-8"?>
<comments xmlns="http://schemas.openxmlformats.org/spreadsheetml/2006/main">
  <authors>
    <author>Dave Miller</author>
  </authors>
  <commentList>
    <comment ref="B23" authorId="0">
      <text>
        <r>
          <rPr>
            <b/>
            <sz val="8"/>
            <rFont val="Tahoma"/>
            <family val="0"/>
          </rPr>
          <t>Production planning is based upon assumptions of inventory level. If material takes two days to be delivered and is expected on Thursday but does not leave until Thursday by the time production planning finds out - two days have been wasted. The production plan must be reworked , creating inefficiencies  in the production process.</t>
        </r>
        <r>
          <rPr>
            <sz val="8"/>
            <rFont val="Tahoma"/>
            <family val="0"/>
          </rPr>
          <t xml:space="preserve">
</t>
        </r>
      </text>
    </comment>
  </commentList>
</comments>
</file>

<file path=xl/comments4.xml><?xml version="1.0" encoding="utf-8"?>
<comments xmlns="http://schemas.openxmlformats.org/spreadsheetml/2006/main">
  <authors>
    <author>Dave Miller</author>
  </authors>
  <commentList>
    <comment ref="B23" authorId="0">
      <text>
        <r>
          <rPr>
            <b/>
            <sz val="8"/>
            <rFont val="Tahoma"/>
            <family val="0"/>
          </rPr>
          <t>Production planning is based upon assumptions of inventory level. If material takes two days to be delivered and is expected on Thursday but does not leave until Thursday by the time production planning finds out - two days have been wasted. The production plan must be reworked , creating inefficiencies  in the production process.</t>
        </r>
        <r>
          <rPr>
            <sz val="8"/>
            <rFont val="Tahoma"/>
            <family val="0"/>
          </rPr>
          <t xml:space="preserve">
</t>
        </r>
      </text>
    </comment>
  </commentList>
</comments>
</file>

<file path=xl/sharedStrings.xml><?xml version="1.0" encoding="utf-8"?>
<sst xmlns="http://schemas.openxmlformats.org/spreadsheetml/2006/main" count="114" uniqueCount="72">
  <si>
    <t>Assumptions</t>
  </si>
  <si>
    <t>Trucks per week</t>
  </si>
  <si>
    <t>Pallets per truck</t>
  </si>
  <si>
    <t>Items per pallet</t>
  </si>
  <si>
    <t>Lots per pallet</t>
  </si>
  <si>
    <t>Time to record items</t>
  </si>
  <si>
    <t>Time to record lot</t>
  </si>
  <si>
    <t>Time to record mfg date</t>
  </si>
  <si>
    <t>Time to record pallet</t>
  </si>
  <si>
    <t>Time to rebuild pallet</t>
  </si>
  <si>
    <t>Percent of errors in data entry</t>
  </si>
  <si>
    <t>Time to find and correct errors</t>
  </si>
  <si>
    <t>Packages per pallet</t>
  </si>
  <si>
    <t>Time to count each package</t>
  </si>
  <si>
    <t>Time to enter catch weight</t>
  </si>
  <si>
    <t>Seconds</t>
  </si>
  <si>
    <t>Weekly Seconds</t>
  </si>
  <si>
    <t>Weekly Minutes</t>
  </si>
  <si>
    <t>Weekly Hours</t>
  </si>
  <si>
    <t>Time to validate pallet</t>
  </si>
  <si>
    <t>Burdened Labor Rate</t>
  </si>
  <si>
    <t>Yearly Costs</t>
  </si>
  <si>
    <t>Total sales</t>
  </si>
  <si>
    <t>Percent of potential extra production that could be sold</t>
  </si>
  <si>
    <t>Per pallet savings if real-time delivery data to production planning</t>
  </si>
  <si>
    <t>Total profit loss due to untimely delivery information</t>
  </si>
  <si>
    <t>FDA 306 Compliance Receiving Cost, Conventional</t>
  </si>
  <si>
    <t>Missed Opportunity Cost Due To "Late" Shipment Info To Production Planning</t>
  </si>
  <si>
    <t>FDA 306 Compliant Receiving Cost Per Pallet</t>
  </si>
  <si>
    <t>Total Per Pallet Cost From non-SupplySync source Due To Data Collection and Lost Opportunity In Production Planning</t>
  </si>
  <si>
    <t xml:space="preserve">Labor Burdened Rate </t>
  </si>
  <si>
    <t xml:space="preserve">Per Pallet Cost </t>
  </si>
  <si>
    <t>Missed Opportunity Cost Due To "Late" Shipment Information To Production Planning</t>
  </si>
  <si>
    <t>Time to take pallet apart to record</t>
  </si>
  <si>
    <t>Per Pallet</t>
  </si>
  <si>
    <t>Per Year</t>
  </si>
  <si>
    <t>Units</t>
  </si>
  <si>
    <t>Saving for a Receiver Getting SupplySync Generated Files or Supply Sync Integration</t>
  </si>
  <si>
    <t>Total costs due to untimely delivery information</t>
  </si>
  <si>
    <t>Base Case - Vendor Does NOT Use  SupplySync</t>
  </si>
  <si>
    <t>Per Pallet Saving</t>
  </si>
  <si>
    <t>Annual Savings</t>
  </si>
  <si>
    <t xml:space="preserve">Customer's Cost of Compliance and Production Planning Impacts  if Vendor Not Using SupplySync  </t>
  </si>
  <si>
    <t>Total Cost From SupplySync Source via Bar-Coded Receiver Tickets</t>
  </si>
  <si>
    <t>Vendor and Receiver have SupplySync</t>
  </si>
  <si>
    <t>Per Pallet Cost</t>
  </si>
  <si>
    <t>Per Year Cost</t>
  </si>
  <si>
    <t xml:space="preserve">Summary Of Costs And Savings For The Various Receiver's  </t>
  </si>
  <si>
    <r>
      <t>Spreadsheet Instructions</t>
    </r>
    <r>
      <rPr>
        <sz val="10"/>
        <rFont val="Arial"/>
        <family val="0"/>
      </rPr>
      <t xml:space="preserve">
Please review and adjust the assumptions on this page and on the three detailed worksheets.  The individual worksheets can be retrieved by selecting the corresponding tabs at the bottom of your screen.  Please note that while the assumptions  (high-lighted in yellow on each page) are designed to be adjusted, adjusting non-yellowed text is done with some risk.
As the assumptions on each page are change, the totals in "Summary of Costs And Savings For The Various Receiver's"  are updated automatically</t>
    </r>
  </si>
  <si>
    <t>Percent with catch weight</t>
  </si>
  <si>
    <t>Base Case For Receiver And Shipper WITHOUT SupplySync</t>
  </si>
  <si>
    <t>Time to renter pallet info in customers system</t>
  </si>
  <si>
    <t>Subtotals  Effort</t>
  </si>
  <si>
    <t>Subtotals Costs</t>
  </si>
  <si>
    <t xml:space="preserve">Percent production efficiency loss due to non-real-time shipment info to production planning </t>
  </si>
  <si>
    <t>Production costs as a percent of sales</t>
  </si>
  <si>
    <t>Per pallet cost due to a non-real-time delivery data to production planning</t>
  </si>
  <si>
    <t>Time to collect catch weight</t>
  </si>
  <si>
    <t>Time to renter item info in customers system</t>
  </si>
  <si>
    <t>Time to renter lot info in customers system</t>
  </si>
  <si>
    <t>Time to renter mfg date  info in customers system</t>
  </si>
  <si>
    <t>Subtotals</t>
  </si>
  <si>
    <t xml:space="preserve">Subtotal Costs for FDA Compliance </t>
  </si>
  <si>
    <t xml:space="preserve">Percent production efficiencies  loss due to non-real-time shipment info to production planning </t>
  </si>
  <si>
    <t>Total Costs When Shipper and Receiver have SupplySync</t>
  </si>
  <si>
    <t>Data collection times When Shipper &amp; Receiver have SupplySync</t>
  </si>
  <si>
    <t>Estimated Receiver's Saving When Shipper uses SupplySync</t>
  </si>
  <si>
    <r>
      <t>Changes and Ineffiecincies In The Receiving Process</t>
    </r>
    <r>
      <rPr>
        <sz val="10"/>
        <rFont val="Arial"/>
        <family val="0"/>
      </rPr>
      <t xml:space="preserve">
Under new FDA 306 Homeland Security laws, all food manufactures are required to collect and record inventory informations such as vendor lot numbers, date of receipt, etc.  Under 306, even items from the same vendor and the same lot  that are received on differnt days must be recorded and tracked seperately. 
Very few vendors include manifests that detail the pallet contents on an item by item lot by lot basis.  So the receiver will often be required to diassemble the pallet to find and write down the data.  The pallet will then be reassembled and the collected data will be typed into the receiver's business system.
SuppplySync reduces the cost of processing receipts, effectivly </t>
    </r>
    <r>
      <rPr>
        <i/>
        <u val="single"/>
        <sz val="10"/>
        <rFont val="Arial"/>
        <family val="2"/>
      </rPr>
      <t xml:space="preserve">reducing the cost of the product from the SupplySync enabled shipper. </t>
    </r>
    <r>
      <rPr>
        <sz val="10"/>
        <rFont val="Arial"/>
        <family val="0"/>
      </rPr>
      <t xml:space="preserve"> This savings is accomplished by providing  complete details of the products and pallets/containers being shipped, thus aving the receiver the cost of duplicating the data collection process.</t>
    </r>
  </si>
  <si>
    <r>
      <t>Inefficiencies In Production Planning</t>
    </r>
    <r>
      <rPr>
        <sz val="10"/>
        <rFont val="Arial"/>
        <family val="0"/>
      </rPr>
      <t xml:space="preserve">
The value of any production line is tied to the efficacy of the production plan.  The production plan is, in turn, totally reliant on the availability of inventory at the expected time. However in most production facilities production planning does not get notified of missed or short shipments from the vendor until, at best, the time of receipt.  Production Planning must then scramble to reorganize plans that reflect the new realities.
Obviously, any time lag between the  shipper knowing of the problem and production planning finding out about it slows the response down and has a negative impact on production efficiency.  How often it happens and how much impact it has when it does is , of course, different for each plant.   In general, the lower the stock levels  and the higher the production utilization is, the higher the impact.</t>
    </r>
  </si>
  <si>
    <t>Saving for a Receiver Getting SupplySync Bar-Coded Detailed Manifest</t>
  </si>
  <si>
    <t>Data collection times when Shipper's SupplySync sends a bar-coded "Detailed Manifest"</t>
  </si>
  <si>
    <t>Vendor has SupplySync, Receiver uses SupplySync bar-coded "Detailed Manifest"</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</si>
</sst>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0.000"/>
    <numFmt numFmtId="170" formatCode="_(* #,##0.0_);_(* \(#,##0.0\);_(* &quot;-&quot;??_);_(@_)"/>
    <numFmt numFmtId="171" formatCode="_(* #,##0.0_);_(* \(#,##0.0\);_(* &quot;-&quot;?_);_(@_)"/>
    <numFmt numFmtId="172" formatCode="_(&quot;$&quot;* #,##0.0_);_(&quot;$&quot;* \(#,##0.0\);_(&quot;$&quot;* &quot;-&quot;??_);_(@_)"/>
    <numFmt numFmtId="173" formatCode="_(&quot;$&quot;* #,##0_);_(&quot;$&quot;* \(#,##0\);_(&quot;$&quot;* &quot;-&quot;??_);_(@_)"/>
    <numFmt numFmtId="174" formatCode="_(* #,##0.000_);_(* \(#,##0.000\);_(* &quot;-&quot;??_);_(@_)"/>
    <numFmt numFmtId="175" formatCode="_(* #,##0_);_(* \(#,##0\);_(* &quot;-&quot;??_);_(@_)"/>
    <numFmt numFmtId="176" formatCode="0.00000000"/>
    <numFmt numFmtId="177" formatCode="0.0000000"/>
    <numFmt numFmtId="178" formatCode="0.000000"/>
    <numFmt numFmtId="179" formatCode="0.00000"/>
    <numFmt numFmtId="180" formatCode="0.0000"/>
  </numFmts>
  <fonts count="10">
    <font>
      <sz val="10"/>
      <name val="Arial"/>
      <family val="0"/>
    </font>
    <font>
      <sz val="8"/>
      <name val="Arial"/>
      <family val="0"/>
    </font>
    <font>
      <b/>
      <sz val="10"/>
      <name val="Arial"/>
      <family val="2"/>
    </font>
    <font>
      <sz val="10"/>
      <color indexed="10"/>
      <name val="Arial"/>
      <family val="2"/>
    </font>
    <font>
      <sz val="10"/>
      <name val="Tahoma"/>
      <family val="2"/>
    </font>
    <font>
      <i/>
      <u val="single"/>
      <sz val="10"/>
      <name val="Arial"/>
      <family val="2"/>
    </font>
    <font>
      <b/>
      <sz val="14"/>
      <name val="Arial"/>
      <family val="2"/>
    </font>
    <font>
      <sz val="8"/>
      <name val="Tahoma"/>
      <family val="0"/>
    </font>
    <font>
      <b/>
      <sz val="8"/>
      <name val="Tahoma"/>
      <family val="0"/>
    </font>
    <font>
      <b/>
      <sz val="8"/>
      <name val="Arial"/>
      <family val="2"/>
    </font>
  </fonts>
  <fills count="6">
    <fill>
      <patternFill/>
    </fill>
    <fill>
      <patternFill patternType="gray125"/>
    </fill>
    <fill>
      <patternFill patternType="solid">
        <fgColor indexed="43"/>
        <bgColor indexed="64"/>
      </patternFill>
    </fill>
    <fill>
      <patternFill patternType="solid">
        <fgColor indexed="15"/>
        <bgColor indexed="64"/>
      </patternFill>
    </fill>
    <fill>
      <patternFill patternType="solid">
        <fgColor indexed="41"/>
        <bgColor indexed="64"/>
      </patternFill>
    </fill>
    <fill>
      <patternFill patternType="solid">
        <fgColor indexed="49"/>
        <bgColor indexed="64"/>
      </patternFill>
    </fill>
  </fills>
  <borders count="33">
    <border>
      <left/>
      <right/>
      <top/>
      <bottom/>
      <diagonal/>
    </border>
    <border>
      <left>
        <color indexed="63"/>
      </left>
      <right style="medium"/>
      <top>
        <color indexed="63"/>
      </top>
      <bottom>
        <color indexed="63"/>
      </bottom>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color indexed="63"/>
      </bottom>
    </border>
    <border>
      <left>
        <color indexed="63"/>
      </left>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thin"/>
    </border>
    <border>
      <left>
        <color indexed="63"/>
      </left>
      <right style="medium"/>
      <top>
        <color indexed="63"/>
      </top>
      <bottom style="thin"/>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color indexed="63"/>
      </left>
      <right style="thin"/>
      <top style="thin"/>
      <bottom style="thin"/>
    </border>
    <border>
      <left style="medium"/>
      <right style="medium"/>
      <top style="medium"/>
      <bottom style="medium"/>
    </border>
    <border>
      <left style="medium"/>
      <right style="medium"/>
      <top>
        <color indexed="63"/>
      </top>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18">
    <xf numFmtId="0" fontId="0" fillId="0" borderId="0" xfId="0" applyAlignment="1">
      <alignment/>
    </xf>
    <xf numFmtId="0" fontId="0" fillId="0" borderId="1" xfId="0" applyBorder="1" applyAlignment="1">
      <alignment/>
    </xf>
    <xf numFmtId="0" fontId="0" fillId="0" borderId="0" xfId="0" applyAlignment="1">
      <alignment vertical="top" wrapText="1"/>
    </xf>
    <xf numFmtId="0" fontId="0" fillId="0" borderId="2" xfId="0" applyBorder="1" applyAlignment="1">
      <alignment/>
    </xf>
    <xf numFmtId="170" fontId="0" fillId="0" borderId="0" xfId="15" applyNumberFormat="1" applyAlignment="1">
      <alignment/>
    </xf>
    <xf numFmtId="170" fontId="0" fillId="0" borderId="2" xfId="15" applyNumberFormat="1" applyBorder="1" applyAlignment="1">
      <alignment/>
    </xf>
    <xf numFmtId="43" fontId="0" fillId="0" borderId="0" xfId="0" applyNumberFormat="1" applyAlignment="1">
      <alignment/>
    </xf>
    <xf numFmtId="0" fontId="0" fillId="0" borderId="3" xfId="0" applyBorder="1" applyAlignment="1">
      <alignment vertical="top" wrapText="1"/>
    </xf>
    <xf numFmtId="0" fontId="0" fillId="0" borderId="0" xfId="0" applyBorder="1" applyAlignment="1">
      <alignment/>
    </xf>
    <xf numFmtId="170" fontId="0" fillId="0" borderId="0" xfId="15" applyNumberFormat="1" applyBorder="1" applyAlignment="1">
      <alignment/>
    </xf>
    <xf numFmtId="43" fontId="0" fillId="0" borderId="4" xfId="0" applyNumberFormat="1" applyBorder="1" applyAlignment="1">
      <alignment/>
    </xf>
    <xf numFmtId="0" fontId="0" fillId="0" borderId="5" xfId="0" applyBorder="1" applyAlignment="1">
      <alignment vertical="top" wrapText="1"/>
    </xf>
    <xf numFmtId="43" fontId="0" fillId="0" borderId="6" xfId="0" applyNumberFormat="1" applyBorder="1" applyAlignment="1">
      <alignment/>
    </xf>
    <xf numFmtId="170" fontId="0" fillId="0" borderId="4" xfId="15" applyNumberFormat="1" applyBorder="1" applyAlignment="1">
      <alignment/>
    </xf>
    <xf numFmtId="173" fontId="0" fillId="0" borderId="2" xfId="17" applyNumberFormat="1" applyBorder="1" applyAlignment="1">
      <alignment horizontal="left" indent="1"/>
    </xf>
    <xf numFmtId="0" fontId="2" fillId="0" borderId="7" xfId="0" applyFont="1" applyBorder="1" applyAlignment="1">
      <alignment vertical="top" wrapText="1"/>
    </xf>
    <xf numFmtId="0" fontId="0" fillId="0" borderId="8" xfId="0" applyBorder="1" applyAlignment="1">
      <alignment/>
    </xf>
    <xf numFmtId="0" fontId="0" fillId="0" borderId="8" xfId="0" applyBorder="1" applyAlignment="1">
      <alignment horizontal="center" vertical="top" wrapText="1"/>
    </xf>
    <xf numFmtId="0" fontId="0" fillId="0" borderId="9" xfId="0" applyBorder="1" applyAlignment="1">
      <alignment horizontal="center" vertical="top" wrapText="1"/>
    </xf>
    <xf numFmtId="175" fontId="0" fillId="0" borderId="0" xfId="0" applyNumberFormat="1" applyBorder="1" applyAlignment="1">
      <alignment/>
    </xf>
    <xf numFmtId="0" fontId="0" fillId="0" borderId="10" xfId="0" applyBorder="1" applyAlignment="1">
      <alignment vertical="top" wrapText="1"/>
    </xf>
    <xf numFmtId="0" fontId="0" fillId="0" borderId="11" xfId="0" applyBorder="1" applyAlignment="1">
      <alignment/>
    </xf>
    <xf numFmtId="44" fontId="0" fillId="0" borderId="12" xfId="17" applyBorder="1" applyAlignment="1">
      <alignment/>
    </xf>
    <xf numFmtId="0" fontId="0" fillId="0" borderId="0" xfId="0" applyBorder="1" applyAlignment="1">
      <alignment vertical="top" wrapText="1"/>
    </xf>
    <xf numFmtId="0" fontId="0" fillId="0" borderId="13" xfId="0" applyBorder="1" applyAlignment="1">
      <alignment vertical="top" wrapText="1"/>
    </xf>
    <xf numFmtId="0" fontId="0" fillId="0" borderId="14" xfId="0" applyBorder="1" applyAlignment="1">
      <alignment/>
    </xf>
    <xf numFmtId="2" fontId="0" fillId="0" borderId="14" xfId="0" applyNumberFormat="1" applyBorder="1" applyAlignment="1">
      <alignment/>
    </xf>
    <xf numFmtId="9" fontId="0" fillId="0" borderId="0" xfId="19" applyAlignment="1">
      <alignment/>
    </xf>
    <xf numFmtId="170" fontId="0" fillId="0" borderId="0" xfId="15" applyNumberFormat="1" applyBorder="1" applyAlignment="1">
      <alignment/>
    </xf>
    <xf numFmtId="170" fontId="0" fillId="0" borderId="2" xfId="15" applyNumberFormat="1" applyBorder="1" applyAlignment="1">
      <alignment/>
    </xf>
    <xf numFmtId="170" fontId="0" fillId="0" borderId="0" xfId="15" applyNumberFormat="1" applyAlignment="1">
      <alignment/>
    </xf>
    <xf numFmtId="44" fontId="0" fillId="0" borderId="0" xfId="17" applyAlignment="1">
      <alignment/>
    </xf>
    <xf numFmtId="44" fontId="0" fillId="0" borderId="12" xfId="17" applyBorder="1" applyAlignment="1">
      <alignment/>
    </xf>
    <xf numFmtId="44" fontId="0" fillId="0" borderId="0" xfId="17" applyBorder="1" applyAlignment="1">
      <alignment/>
    </xf>
    <xf numFmtId="0" fontId="0" fillId="0" borderId="15" xfId="0" applyBorder="1" applyAlignment="1">
      <alignment vertical="top" wrapText="1"/>
    </xf>
    <xf numFmtId="0" fontId="0" fillId="0" borderId="16" xfId="0" applyBorder="1" applyAlignment="1">
      <alignment/>
    </xf>
    <xf numFmtId="0" fontId="0" fillId="0" borderId="17" xfId="0" applyBorder="1" applyAlignment="1">
      <alignment vertical="top" wrapText="1"/>
    </xf>
    <xf numFmtId="173" fontId="0" fillId="0" borderId="0" xfId="17" applyNumberFormat="1" applyBorder="1" applyAlignment="1">
      <alignment horizontal="left" indent="1"/>
    </xf>
    <xf numFmtId="173" fontId="0" fillId="0" borderId="4" xfId="17" applyNumberFormat="1" applyBorder="1" applyAlignment="1">
      <alignment/>
    </xf>
    <xf numFmtId="44" fontId="0" fillId="0" borderId="6" xfId="17" applyNumberFormat="1" applyBorder="1" applyAlignment="1">
      <alignment horizontal="left" indent="1"/>
    </xf>
    <xf numFmtId="44" fontId="0" fillId="0" borderId="18" xfId="17" applyBorder="1" applyAlignment="1">
      <alignment/>
    </xf>
    <xf numFmtId="44" fontId="0" fillId="0" borderId="0" xfId="0" applyNumberFormat="1" applyBorder="1" applyAlignment="1">
      <alignment/>
    </xf>
    <xf numFmtId="0" fontId="2" fillId="0" borderId="19" xfId="0" applyFont="1" applyBorder="1" applyAlignment="1">
      <alignment vertical="top" wrapText="1"/>
    </xf>
    <xf numFmtId="0" fontId="0" fillId="0" borderId="20" xfId="0" applyBorder="1" applyAlignment="1">
      <alignment horizontal="center" vertical="top" wrapText="1"/>
    </xf>
    <xf numFmtId="0" fontId="0" fillId="0" borderId="21" xfId="0" applyBorder="1" applyAlignment="1">
      <alignment horizontal="center" vertical="top" wrapText="1"/>
    </xf>
    <xf numFmtId="43" fontId="0" fillId="0" borderId="1" xfId="0" applyNumberFormat="1" applyBorder="1" applyAlignment="1">
      <alignment/>
    </xf>
    <xf numFmtId="0" fontId="0" fillId="0" borderId="22" xfId="0" applyBorder="1" applyAlignment="1">
      <alignment vertical="top" wrapText="1"/>
    </xf>
    <xf numFmtId="43" fontId="0" fillId="0" borderId="23" xfId="0" applyNumberFormat="1" applyBorder="1" applyAlignment="1">
      <alignment/>
    </xf>
    <xf numFmtId="0" fontId="0" fillId="0" borderId="17" xfId="0" applyFill="1" applyBorder="1" applyAlignment="1">
      <alignment vertical="top" wrapText="1"/>
    </xf>
    <xf numFmtId="170" fontId="0" fillId="0" borderId="1" xfId="15" applyNumberFormat="1" applyBorder="1" applyAlignment="1">
      <alignment/>
    </xf>
    <xf numFmtId="44" fontId="0" fillId="0" borderId="1" xfId="0" applyNumberFormat="1" applyBorder="1" applyAlignment="1">
      <alignment/>
    </xf>
    <xf numFmtId="44" fontId="0" fillId="0" borderId="1" xfId="17" applyBorder="1" applyAlignment="1">
      <alignment/>
    </xf>
    <xf numFmtId="44" fontId="0" fillId="0" borderId="18" xfId="17" applyBorder="1" applyAlignment="1">
      <alignment/>
    </xf>
    <xf numFmtId="173" fontId="0" fillId="0" borderId="0" xfId="17" applyNumberFormat="1" applyBorder="1" applyAlignment="1">
      <alignment/>
    </xf>
    <xf numFmtId="0" fontId="0" fillId="0" borderId="7" xfId="0" applyFill="1" applyBorder="1" applyAlignment="1">
      <alignment vertical="top" wrapText="1"/>
    </xf>
    <xf numFmtId="170" fontId="0" fillId="0" borderId="8" xfId="15" applyNumberFormat="1" applyBorder="1" applyAlignment="1">
      <alignment/>
    </xf>
    <xf numFmtId="170" fontId="0" fillId="0" borderId="9" xfId="15" applyNumberFormat="1" applyBorder="1" applyAlignment="1">
      <alignment/>
    </xf>
    <xf numFmtId="0" fontId="2" fillId="0" borderId="0" xfId="0" applyFont="1" applyBorder="1" applyAlignment="1">
      <alignment vertical="top" wrapText="1"/>
    </xf>
    <xf numFmtId="0" fontId="0" fillId="2" borderId="0" xfId="0" applyFill="1" applyBorder="1" applyAlignment="1">
      <alignment/>
    </xf>
    <xf numFmtId="0" fontId="0" fillId="2" borderId="2" xfId="0" applyFill="1" applyBorder="1" applyAlignment="1">
      <alignment/>
    </xf>
    <xf numFmtId="44" fontId="0" fillId="3" borderId="21" xfId="0" applyNumberFormat="1" applyFill="1" applyBorder="1" applyAlignment="1">
      <alignment/>
    </xf>
    <xf numFmtId="0" fontId="0" fillId="0" borderId="24" xfId="0" applyBorder="1" applyAlignment="1">
      <alignment vertical="top" wrapText="1"/>
    </xf>
    <xf numFmtId="0" fontId="0" fillId="0" borderId="25" xfId="0" applyBorder="1" applyAlignment="1">
      <alignment/>
    </xf>
    <xf numFmtId="9" fontId="0" fillId="2" borderId="0" xfId="19" applyFill="1" applyBorder="1" applyAlignment="1">
      <alignment/>
    </xf>
    <xf numFmtId="0" fontId="0" fillId="0" borderId="26" xfId="0" applyBorder="1" applyAlignment="1">
      <alignment vertical="top" wrapText="1"/>
    </xf>
    <xf numFmtId="0" fontId="0" fillId="2" borderId="26" xfId="0" applyFill="1" applyBorder="1" applyAlignment="1">
      <alignment/>
    </xf>
    <xf numFmtId="9" fontId="0" fillId="2" borderId="26" xfId="19" applyFill="1" applyBorder="1" applyAlignment="1">
      <alignment/>
    </xf>
    <xf numFmtId="44" fontId="0" fillId="2" borderId="26" xfId="17" applyFill="1" applyBorder="1" applyAlignment="1">
      <alignment/>
    </xf>
    <xf numFmtId="0" fontId="2" fillId="4" borderId="24" xfId="0" applyFont="1" applyFill="1" applyBorder="1" applyAlignment="1">
      <alignment horizontal="center" vertical="top" wrapText="1"/>
    </xf>
    <xf numFmtId="0" fontId="2" fillId="4" borderId="27" xfId="0" applyFont="1" applyFill="1" applyBorder="1" applyAlignment="1">
      <alignment horizontal="center" vertical="top" wrapText="1"/>
    </xf>
    <xf numFmtId="2" fontId="0" fillId="0" borderId="25" xfId="0" applyNumberFormat="1" applyBorder="1" applyAlignment="1">
      <alignment/>
    </xf>
    <xf numFmtId="44" fontId="0" fillId="0" borderId="27" xfId="17" applyBorder="1" applyAlignment="1">
      <alignment/>
    </xf>
    <xf numFmtId="44" fontId="3" fillId="0" borderId="27" xfId="0" applyNumberFormat="1" applyFont="1" applyBorder="1" applyAlignment="1">
      <alignment/>
    </xf>
    <xf numFmtId="0" fontId="0" fillId="4" borderId="27" xfId="0" applyFill="1" applyBorder="1" applyAlignment="1">
      <alignment/>
    </xf>
    <xf numFmtId="44" fontId="0" fillId="4" borderId="9" xfId="17" applyFill="1" applyBorder="1" applyAlignment="1">
      <alignment/>
    </xf>
    <xf numFmtId="44" fontId="3" fillId="0" borderId="6" xfId="0" applyNumberFormat="1" applyFont="1" applyBorder="1" applyAlignment="1">
      <alignment/>
    </xf>
    <xf numFmtId="44" fontId="3" fillId="0" borderId="26" xfId="0" applyNumberFormat="1" applyFont="1" applyBorder="1" applyAlignment="1">
      <alignment/>
    </xf>
    <xf numFmtId="9" fontId="0" fillId="2" borderId="8" xfId="19" applyFill="1" applyBorder="1" applyAlignment="1">
      <alignment/>
    </xf>
    <xf numFmtId="175" fontId="0" fillId="2" borderId="0" xfId="15" applyNumberFormat="1" applyFill="1" applyBorder="1" applyAlignment="1">
      <alignment/>
    </xf>
    <xf numFmtId="9" fontId="0" fillId="2" borderId="8" xfId="19" applyFill="1" applyBorder="1" applyAlignment="1">
      <alignment/>
    </xf>
    <xf numFmtId="9" fontId="0" fillId="2" borderId="0" xfId="19" applyFill="1" applyBorder="1" applyAlignment="1">
      <alignment/>
    </xf>
    <xf numFmtId="175" fontId="0" fillId="2" borderId="0" xfId="15" applyNumberFormat="1" applyFill="1" applyBorder="1" applyAlignment="1">
      <alignment/>
    </xf>
    <xf numFmtId="175" fontId="0" fillId="2" borderId="0" xfId="0" applyNumberFormat="1" applyFill="1" applyBorder="1" applyAlignment="1">
      <alignment/>
    </xf>
    <xf numFmtId="0" fontId="0" fillId="0" borderId="7" xfId="0" applyBorder="1" applyAlignment="1">
      <alignment/>
    </xf>
    <xf numFmtId="44" fontId="3" fillId="0" borderId="8" xfId="0" applyNumberFormat="1" applyFont="1" applyBorder="1" applyAlignment="1">
      <alignment/>
    </xf>
    <xf numFmtId="44" fontId="3" fillId="0" borderId="9" xfId="0" applyNumberFormat="1" applyFont="1" applyBorder="1" applyAlignment="1">
      <alignment/>
    </xf>
    <xf numFmtId="0" fontId="0" fillId="0" borderId="5" xfId="0" applyBorder="1" applyAlignment="1">
      <alignment/>
    </xf>
    <xf numFmtId="44" fontId="3" fillId="0" borderId="2" xfId="0" applyNumberFormat="1" applyFont="1" applyBorder="1" applyAlignment="1">
      <alignment/>
    </xf>
    <xf numFmtId="0" fontId="2" fillId="5" borderId="28" xfId="0" applyFont="1" applyFill="1" applyBorder="1" applyAlignment="1">
      <alignment horizontal="center" vertical="top" wrapText="1"/>
    </xf>
    <xf numFmtId="0" fontId="2" fillId="5" borderId="18" xfId="0" applyFont="1" applyFill="1" applyBorder="1" applyAlignment="1">
      <alignment horizontal="center" vertical="top" wrapText="1"/>
    </xf>
    <xf numFmtId="44" fontId="2" fillId="5" borderId="29" xfId="0" applyNumberFormat="1" applyFont="1" applyFill="1" applyBorder="1" applyAlignment="1">
      <alignment vertical="top" wrapText="1"/>
    </xf>
    <xf numFmtId="44" fontId="2" fillId="5" borderId="1" xfId="0" applyNumberFormat="1" applyFont="1" applyFill="1" applyBorder="1" applyAlignment="1">
      <alignment vertical="top" wrapText="1"/>
    </xf>
    <xf numFmtId="44" fontId="2" fillId="5" borderId="12" xfId="0" applyNumberFormat="1" applyFont="1" applyFill="1" applyBorder="1" applyAlignment="1">
      <alignment vertical="top" wrapText="1"/>
    </xf>
    <xf numFmtId="0" fontId="3" fillId="0" borderId="19" xfId="0" applyFont="1" applyFill="1" applyBorder="1" applyAlignment="1">
      <alignment vertical="top" wrapText="1"/>
    </xf>
    <xf numFmtId="44" fontId="3" fillId="0" borderId="20" xfId="0" applyNumberFormat="1" applyFont="1" applyFill="1" applyBorder="1" applyAlignment="1">
      <alignment vertical="top" wrapText="1"/>
    </xf>
    <xf numFmtId="0" fontId="2" fillId="4" borderId="13" xfId="0" applyFont="1" applyFill="1" applyBorder="1" applyAlignment="1">
      <alignment vertical="top"/>
    </xf>
    <xf numFmtId="0" fontId="2" fillId="4" borderId="14" xfId="0" applyFont="1" applyFill="1" applyBorder="1" applyAlignment="1">
      <alignment horizontal="center" vertical="top" wrapText="1"/>
    </xf>
    <xf numFmtId="0" fontId="6" fillId="0" borderId="0" xfId="0" applyFont="1" applyAlignment="1">
      <alignment horizontal="center"/>
    </xf>
    <xf numFmtId="0" fontId="6" fillId="0" borderId="0" xfId="0" applyFont="1" applyAlignment="1">
      <alignment horizontal="center" vertical="top" wrapText="1"/>
    </xf>
    <xf numFmtId="0" fontId="2" fillId="0" borderId="24" xfId="0" applyFont="1" applyBorder="1" applyAlignment="1">
      <alignment vertical="top" wrapText="1"/>
    </xf>
    <xf numFmtId="0" fontId="0" fillId="0" borderId="25" xfId="0" applyBorder="1" applyAlignment="1">
      <alignment vertical="top" wrapText="1"/>
    </xf>
    <xf numFmtId="0" fontId="0" fillId="0" borderId="27" xfId="0" applyBorder="1" applyAlignment="1">
      <alignment vertical="top" wrapText="1"/>
    </xf>
    <xf numFmtId="0" fontId="2" fillId="0" borderId="24" xfId="0" applyFont="1" applyBorder="1" applyAlignment="1">
      <alignment horizontal="left" vertical="top" wrapText="1"/>
    </xf>
    <xf numFmtId="0" fontId="0" fillId="0" borderId="25" xfId="0" applyBorder="1" applyAlignment="1">
      <alignment horizontal="left" vertical="top" wrapText="1"/>
    </xf>
    <xf numFmtId="0" fontId="0" fillId="0" borderId="27" xfId="0" applyBorder="1" applyAlignment="1">
      <alignment horizontal="left" vertical="top" wrapText="1"/>
    </xf>
    <xf numFmtId="0" fontId="2" fillId="4" borderId="24" xfId="0" applyFont="1" applyFill="1" applyBorder="1" applyAlignment="1">
      <alignment vertical="top" wrapText="1"/>
    </xf>
    <xf numFmtId="0" fontId="2" fillId="4" borderId="25" xfId="0" applyFont="1" applyFill="1" applyBorder="1" applyAlignment="1">
      <alignment vertical="top" wrapText="1"/>
    </xf>
    <xf numFmtId="0" fontId="2" fillId="4" borderId="27" xfId="0" applyFont="1" applyFill="1" applyBorder="1" applyAlignment="1">
      <alignment vertical="top" wrapText="1"/>
    </xf>
    <xf numFmtId="0" fontId="0" fillId="0" borderId="24" xfId="0" applyBorder="1" applyAlignment="1">
      <alignment horizontal="left" vertical="top" wrapText="1"/>
    </xf>
    <xf numFmtId="0" fontId="2" fillId="0" borderId="0" xfId="0" applyFont="1" applyAlignment="1">
      <alignment horizontal="center" vertical="top" wrapText="1"/>
    </xf>
    <xf numFmtId="0" fontId="2" fillId="0" borderId="30" xfId="0" applyFont="1" applyBorder="1" applyAlignment="1">
      <alignment horizontal="center" vertical="top" wrapText="1"/>
    </xf>
    <xf numFmtId="0" fontId="2" fillId="0" borderId="31" xfId="0" applyFont="1" applyBorder="1" applyAlignment="1">
      <alignment horizontal="center" vertical="top" wrapText="1"/>
    </xf>
    <xf numFmtId="0" fontId="2" fillId="0" borderId="32" xfId="0" applyFont="1" applyBorder="1" applyAlignment="1">
      <alignment horizontal="center" vertical="top" wrapText="1"/>
    </xf>
    <xf numFmtId="0" fontId="2" fillId="3" borderId="19" xfId="0" applyFont="1" applyFill="1" applyBorder="1" applyAlignment="1">
      <alignment horizontal="left" vertical="top" wrapText="1"/>
    </xf>
    <xf numFmtId="0" fontId="2" fillId="3" borderId="20" xfId="0" applyFont="1" applyFill="1" applyBorder="1" applyAlignment="1">
      <alignment horizontal="left" vertical="top" wrapText="1"/>
    </xf>
    <xf numFmtId="0" fontId="0" fillId="0" borderId="0" xfId="0" applyAlignment="1">
      <alignment horizontal="center" vertical="top" wrapText="1"/>
    </xf>
    <xf numFmtId="0" fontId="2" fillId="4" borderId="24" xfId="0" applyFont="1" applyFill="1" applyBorder="1" applyAlignment="1">
      <alignment horizontal="left" vertical="top" wrapText="1"/>
    </xf>
    <xf numFmtId="0" fontId="2" fillId="4" borderId="25" xfId="0"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F34"/>
  <sheetViews>
    <sheetView tabSelected="1" workbookViewId="0" topLeftCell="A1">
      <selection activeCell="B18" sqref="B18"/>
    </sheetView>
  </sheetViews>
  <sheetFormatPr defaultColWidth="9.140625" defaultRowHeight="12.75"/>
  <cols>
    <col min="1" max="1" width="114.7109375" style="0" customWidth="1"/>
    <col min="2" max="2" width="11.00390625" style="0" customWidth="1"/>
    <col min="3" max="3" width="12.8515625" style="0" customWidth="1"/>
    <col min="4" max="4" width="11.57421875" style="2" bestFit="1" customWidth="1"/>
    <col min="5" max="5" width="17.421875" style="2" customWidth="1"/>
    <col min="6" max="6" width="10.57421875" style="0" bestFit="1" customWidth="1"/>
  </cols>
  <sheetData>
    <row r="1" spans="1:5" ht="18">
      <c r="A1" s="97" t="s">
        <v>66</v>
      </c>
      <c r="B1" s="97"/>
      <c r="C1" s="97"/>
      <c r="D1" s="97"/>
      <c r="E1" s="97"/>
    </row>
    <row r="2" ht="12.75"/>
    <row r="3" spans="1:5" ht="150" customHeight="1">
      <c r="A3" s="99" t="s">
        <v>67</v>
      </c>
      <c r="B3" s="100"/>
      <c r="C3" s="100"/>
      <c r="D3" s="100"/>
      <c r="E3" s="101"/>
    </row>
    <row r="4" ht="12.75"/>
    <row r="5" spans="1:5" ht="122.25" customHeight="1">
      <c r="A5" s="102" t="s">
        <v>68</v>
      </c>
      <c r="B5" s="103"/>
      <c r="C5" s="103"/>
      <c r="D5" s="103"/>
      <c r="E5" s="104"/>
    </row>
    <row r="6" ht="24" customHeight="1"/>
    <row r="7" spans="1:5" ht="88.5" customHeight="1">
      <c r="A7" s="105" t="s">
        <v>48</v>
      </c>
      <c r="B7" s="106"/>
      <c r="C7" s="106"/>
      <c r="D7" s="106"/>
      <c r="E7" s="107"/>
    </row>
    <row r="8" ht="12.75"/>
    <row r="9" spans="1:5" ht="18.75" thickBot="1">
      <c r="A9" s="98" t="s">
        <v>47</v>
      </c>
      <c r="B9" s="98"/>
      <c r="C9" s="98"/>
      <c r="D9" s="98"/>
      <c r="E9" s="98"/>
    </row>
    <row r="10" spans="1:5" ht="26.25" thickBot="1">
      <c r="A10" s="95" t="s">
        <v>42</v>
      </c>
      <c r="B10" s="96" t="s">
        <v>45</v>
      </c>
      <c r="C10" s="96" t="s">
        <v>46</v>
      </c>
      <c r="D10" s="88" t="s">
        <v>40</v>
      </c>
      <c r="E10" s="89" t="s">
        <v>41</v>
      </c>
    </row>
    <row r="11" spans="1:5" ht="12.75">
      <c r="A11" s="93" t="s">
        <v>39</v>
      </c>
      <c r="B11" s="94">
        <f>'Non-SupplySync'!F36</f>
        <v>2.591229603729604</v>
      </c>
      <c r="C11" s="94">
        <f>'Non-SupplySync'!F37</f>
        <v>29643.666666666668</v>
      </c>
      <c r="D11" s="90">
        <f>$B$11-B11</f>
        <v>0</v>
      </c>
      <c r="E11" s="91">
        <f>$C$11-C11</f>
        <v>0</v>
      </c>
    </row>
    <row r="12" spans="1:5" ht="12.75">
      <c r="A12" s="83" t="s">
        <v>71</v>
      </c>
      <c r="B12" s="84">
        <f>'Barcoded Detailed Manifest'!F30</f>
        <v>0.26708333333333334</v>
      </c>
      <c r="C12" s="85">
        <f>'Barcoded Detailed Manifest'!F31</f>
        <v>3055.4333333333334</v>
      </c>
      <c r="D12" s="91">
        <f>$B$11-B12</f>
        <v>2.3241462703962705</v>
      </c>
      <c r="E12" s="91">
        <f>$C$11-C12</f>
        <v>26588.233333333334</v>
      </c>
    </row>
    <row r="13" spans="1:5" ht="13.5" thickBot="1">
      <c r="A13" s="86" t="s">
        <v>44</v>
      </c>
      <c r="B13" s="87">
        <f>'SS File Exchange or Integrated'!F30</f>
        <v>0.25</v>
      </c>
      <c r="C13" s="75">
        <f>'SS File Exchange or Integrated'!F31</f>
        <v>2860</v>
      </c>
      <c r="D13" s="92">
        <f>$B$11-B13</f>
        <v>2.341229603729604</v>
      </c>
      <c r="E13" s="92">
        <f>$C$11-C13</f>
        <v>26783.666666666668</v>
      </c>
    </row>
    <row r="14" ht="12.75"/>
    <row r="15" ht="12.75"/>
    <row r="16" ht="12.75"/>
    <row r="17" spans="1:2" ht="12.75">
      <c r="A17" s="68" t="s">
        <v>0</v>
      </c>
      <c r="B17" s="69" t="s">
        <v>36</v>
      </c>
    </row>
    <row r="18" spans="1:2" ht="12.75">
      <c r="A18" s="64" t="s">
        <v>1</v>
      </c>
      <c r="B18" s="65">
        <v>10</v>
      </c>
    </row>
    <row r="19" spans="1:2" ht="12.75">
      <c r="A19" s="64" t="s">
        <v>2</v>
      </c>
      <c r="B19" s="65">
        <v>22</v>
      </c>
    </row>
    <row r="20" spans="1:2" ht="12.75">
      <c r="A20" s="64" t="s">
        <v>3</v>
      </c>
      <c r="B20" s="65">
        <v>1</v>
      </c>
    </row>
    <row r="21" spans="1:2" ht="12.75">
      <c r="A21" s="64" t="s">
        <v>4</v>
      </c>
      <c r="B21" s="65">
        <v>1</v>
      </c>
    </row>
    <row r="22" spans="1:2" ht="12.75">
      <c r="A22" s="64" t="s">
        <v>12</v>
      </c>
      <c r="B22" s="65">
        <v>50</v>
      </c>
    </row>
    <row r="23" spans="1:2" ht="12.75">
      <c r="A23" s="64" t="s">
        <v>49</v>
      </c>
      <c r="B23" s="66">
        <v>0.1</v>
      </c>
    </row>
    <row r="24" spans="1:2" ht="12.75">
      <c r="A24" s="64" t="s">
        <v>10</v>
      </c>
      <c r="B24" s="66">
        <v>0.1</v>
      </c>
    </row>
    <row r="25" spans="1:2" ht="12.75">
      <c r="A25" s="64" t="s">
        <v>30</v>
      </c>
      <c r="B25" s="67">
        <v>15</v>
      </c>
    </row>
    <row r="32" ht="12.75">
      <c r="F32" s="2"/>
    </row>
    <row r="33" ht="12.75">
      <c r="F33" s="2"/>
    </row>
    <row r="34" ht="12.75">
      <c r="F34" s="2"/>
    </row>
  </sheetData>
  <mergeCells count="5">
    <mergeCell ref="A1:E1"/>
    <mergeCell ref="A9:E9"/>
    <mergeCell ref="A3:E3"/>
    <mergeCell ref="A5:E5"/>
    <mergeCell ref="A7:E7"/>
  </mergeCells>
  <printOptions/>
  <pageMargins left="0.75" right="0.75" top="1" bottom="1" header="0.5" footer="0.5"/>
  <pageSetup orientation="portrait"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H37"/>
  <sheetViews>
    <sheetView workbookViewId="0" topLeftCell="A1">
      <pane ySplit="6495" topLeftCell="BM23" activePane="topLeft" state="split"/>
      <selection pane="topLeft" activeCell="B5" sqref="B5"/>
      <selection pane="bottomLeft" activeCell="H30" sqref="H30"/>
    </sheetView>
  </sheetViews>
  <sheetFormatPr defaultColWidth="9.140625" defaultRowHeight="12.75"/>
  <cols>
    <col min="1" max="1" width="51.7109375" style="2" customWidth="1"/>
    <col min="2" max="2" width="10.140625" style="0" customWidth="1"/>
    <col min="3" max="3" width="12.8515625" style="0" bestFit="1" customWidth="1"/>
    <col min="4" max="4" width="10.28125" style="0" bestFit="1" customWidth="1"/>
    <col min="5" max="5" width="10.57421875" style="0" bestFit="1" customWidth="1"/>
    <col min="6" max="6" width="15.421875" style="0" customWidth="1"/>
    <col min="8" max="9" width="10.28125" style="0" bestFit="1" customWidth="1"/>
  </cols>
  <sheetData>
    <row r="1" spans="1:6" ht="25.5" customHeight="1">
      <c r="A1" s="109" t="s">
        <v>50</v>
      </c>
      <c r="B1" s="109"/>
      <c r="C1" s="109"/>
      <c r="D1" s="109"/>
      <c r="E1" s="109"/>
      <c r="F1" s="109"/>
    </row>
    <row r="2" ht="12.75"/>
    <row r="3" ht="12.75"/>
    <row r="4" spans="1:6" s="2" customFormat="1" ht="24.75" customHeight="1">
      <c r="A4" s="15" t="s">
        <v>26</v>
      </c>
      <c r="B4" s="17" t="s">
        <v>15</v>
      </c>
      <c r="C4" s="17" t="s">
        <v>16</v>
      </c>
      <c r="D4" s="17" t="s">
        <v>17</v>
      </c>
      <c r="E4" s="17" t="s">
        <v>18</v>
      </c>
      <c r="F4" s="18" t="s">
        <v>21</v>
      </c>
    </row>
    <row r="5" spans="1:6" ht="12.75">
      <c r="A5" s="7" t="s">
        <v>33</v>
      </c>
      <c r="B5" s="58">
        <v>120</v>
      </c>
      <c r="C5" s="9">
        <f>'Summary of Receivings Savings '!B18*'Summary of Receivings Savings '!B19*B5</f>
        <v>26400</v>
      </c>
      <c r="D5" s="9">
        <f>C5/60</f>
        <v>440</v>
      </c>
      <c r="E5" s="9">
        <f>D5/60</f>
        <v>7.333333333333333</v>
      </c>
      <c r="F5" s="10">
        <f>E5*52</f>
        <v>381.3333333333333</v>
      </c>
    </row>
    <row r="6" spans="1:6" ht="12.75">
      <c r="A6" s="7" t="s">
        <v>5</v>
      </c>
      <c r="B6" s="58">
        <v>10</v>
      </c>
      <c r="C6" s="9">
        <f>'Summary of Receivings Savings '!B18*'Summary of Receivings Savings '!B19*'Summary of Receivings Savings '!B20*B6</f>
        <v>2200</v>
      </c>
      <c r="D6" s="9">
        <f aca="true" t="shared" si="0" ref="D6:E17">C6/60</f>
        <v>36.666666666666664</v>
      </c>
      <c r="E6" s="9">
        <f t="shared" si="0"/>
        <v>0.611111111111111</v>
      </c>
      <c r="F6" s="10">
        <f aca="true" t="shared" si="1" ref="F6:F18">E6*52</f>
        <v>31.777777777777775</v>
      </c>
    </row>
    <row r="7" spans="1:6" ht="12.75">
      <c r="A7" s="7" t="s">
        <v>6</v>
      </c>
      <c r="B7" s="58">
        <v>10</v>
      </c>
      <c r="C7" s="9">
        <f>'Summary of Receivings Savings '!B18*'Summary of Receivings Savings '!B19*'Summary of Receivings Savings '!B21*B7</f>
        <v>2200</v>
      </c>
      <c r="D7" s="9">
        <f t="shared" si="0"/>
        <v>36.666666666666664</v>
      </c>
      <c r="E7" s="9">
        <f t="shared" si="0"/>
        <v>0.611111111111111</v>
      </c>
      <c r="F7" s="10">
        <f t="shared" si="1"/>
        <v>31.777777777777775</v>
      </c>
    </row>
    <row r="8" spans="1:6" ht="12.75">
      <c r="A8" s="7" t="s">
        <v>7</v>
      </c>
      <c r="B8" s="58">
        <v>10</v>
      </c>
      <c r="C8" s="9">
        <f>'Summary of Receivings Savings '!B18*'Summary of Receivings Savings '!B19*'Summary of Receivings Savings '!B21*B8</f>
        <v>2200</v>
      </c>
      <c r="D8" s="9">
        <f t="shared" si="0"/>
        <v>36.666666666666664</v>
      </c>
      <c r="E8" s="9">
        <f t="shared" si="0"/>
        <v>0.611111111111111</v>
      </c>
      <c r="F8" s="10">
        <f t="shared" si="1"/>
        <v>31.777777777777775</v>
      </c>
    </row>
    <row r="9" spans="1:6" ht="12.75">
      <c r="A9" s="7" t="s">
        <v>13</v>
      </c>
      <c r="B9" s="58">
        <v>1</v>
      </c>
      <c r="C9" s="9">
        <f>'Summary of Receivings Savings '!B18*'Summary of Receivings Savings '!B19*'Summary of Receivings Savings '!B22*B9</f>
        <v>11000</v>
      </c>
      <c r="D9" s="9">
        <f t="shared" si="0"/>
        <v>183.33333333333334</v>
      </c>
      <c r="E9" s="9">
        <f t="shared" si="0"/>
        <v>3.055555555555556</v>
      </c>
      <c r="F9" s="10">
        <f t="shared" si="1"/>
        <v>158.8888888888889</v>
      </c>
    </row>
    <row r="10" spans="1:6" ht="12.75">
      <c r="A10" s="7" t="s">
        <v>57</v>
      </c>
      <c r="B10" s="58">
        <v>10</v>
      </c>
      <c r="C10" s="9">
        <f>'Summary of Receivings Savings '!B18*'Summary of Receivings Savings '!B19*'Summary of Receivings Savings '!B23*B10</f>
        <v>220</v>
      </c>
      <c r="D10" s="9">
        <f t="shared" si="0"/>
        <v>3.6666666666666665</v>
      </c>
      <c r="E10" s="9">
        <f t="shared" si="0"/>
        <v>0.06111111111111111</v>
      </c>
      <c r="F10" s="10">
        <f t="shared" si="1"/>
        <v>3.1777777777777776</v>
      </c>
    </row>
    <row r="11" spans="1:6" ht="12.75">
      <c r="A11" s="7" t="s">
        <v>8</v>
      </c>
      <c r="B11" s="58">
        <v>5</v>
      </c>
      <c r="C11" s="9">
        <f>'Summary of Receivings Savings '!B18*'Summary of Receivings Savings '!B19*B11</f>
        <v>1100</v>
      </c>
      <c r="D11" s="9">
        <f t="shared" si="0"/>
        <v>18.333333333333332</v>
      </c>
      <c r="E11" s="9">
        <f t="shared" si="0"/>
        <v>0.3055555555555555</v>
      </c>
      <c r="F11" s="10">
        <f t="shared" si="1"/>
        <v>15.888888888888888</v>
      </c>
    </row>
    <row r="12" spans="1:6" ht="12.75">
      <c r="A12" s="7" t="s">
        <v>9</v>
      </c>
      <c r="B12" s="58">
        <v>180</v>
      </c>
      <c r="C12" s="9">
        <f>'Summary of Receivings Savings '!B18*'Summary of Receivings Savings '!B19*B12</f>
        <v>39600</v>
      </c>
      <c r="D12" s="9">
        <f t="shared" si="0"/>
        <v>660</v>
      </c>
      <c r="E12" s="9">
        <f t="shared" si="0"/>
        <v>11</v>
      </c>
      <c r="F12" s="10">
        <f t="shared" si="1"/>
        <v>572</v>
      </c>
    </row>
    <row r="13" spans="1:6" ht="12.75">
      <c r="A13" s="7" t="s">
        <v>58</v>
      </c>
      <c r="B13" s="58">
        <v>10</v>
      </c>
      <c r="C13" s="9">
        <f>'Summary of Receivings Savings '!B18*'Summary of Receivings Savings '!B19*'Summary of Receivings Savings '!B20*B13</f>
        <v>2200</v>
      </c>
      <c r="D13" s="9">
        <f t="shared" si="0"/>
        <v>36.666666666666664</v>
      </c>
      <c r="E13" s="9">
        <f t="shared" si="0"/>
        <v>0.611111111111111</v>
      </c>
      <c r="F13" s="10">
        <f t="shared" si="1"/>
        <v>31.777777777777775</v>
      </c>
    </row>
    <row r="14" spans="1:6" ht="12.75">
      <c r="A14" s="7" t="s">
        <v>59</v>
      </c>
      <c r="B14" s="58">
        <v>10</v>
      </c>
      <c r="C14" s="9">
        <f>'Summary of Receivings Savings '!B18*'Summary of Receivings Savings '!B19*'Summary of Receivings Savings '!B21*B14</f>
        <v>2200</v>
      </c>
      <c r="D14" s="9">
        <f t="shared" si="0"/>
        <v>36.666666666666664</v>
      </c>
      <c r="E14" s="9">
        <f t="shared" si="0"/>
        <v>0.611111111111111</v>
      </c>
      <c r="F14" s="10">
        <f t="shared" si="1"/>
        <v>31.777777777777775</v>
      </c>
    </row>
    <row r="15" spans="1:6" ht="12.75">
      <c r="A15" s="7" t="s">
        <v>60</v>
      </c>
      <c r="B15" s="58">
        <v>10</v>
      </c>
      <c r="C15" s="9">
        <f>'Summary of Receivings Savings '!B18*'Summary of Receivings Savings '!B19*'Summary of Receivings Savings '!B21*B15</f>
        <v>2200</v>
      </c>
      <c r="D15" s="9">
        <f t="shared" si="0"/>
        <v>36.666666666666664</v>
      </c>
      <c r="E15" s="9">
        <f t="shared" si="0"/>
        <v>0.611111111111111</v>
      </c>
      <c r="F15" s="10">
        <f t="shared" si="1"/>
        <v>31.777777777777775</v>
      </c>
    </row>
    <row r="16" spans="1:6" ht="12.75">
      <c r="A16" s="7" t="s">
        <v>14</v>
      </c>
      <c r="B16" s="58">
        <v>10</v>
      </c>
      <c r="C16" s="9">
        <f>'Summary of Receivings Savings '!B18*'Summary of Receivings Savings '!B19*'Summary of Receivings Savings '!B21*'Summary of Receivings Savings '!B23*B16</f>
        <v>220</v>
      </c>
      <c r="D16" s="9">
        <f t="shared" si="0"/>
        <v>3.6666666666666665</v>
      </c>
      <c r="E16" s="9">
        <f t="shared" si="0"/>
        <v>0.06111111111111111</v>
      </c>
      <c r="F16" s="10">
        <f t="shared" si="1"/>
        <v>3.1777777777777776</v>
      </c>
    </row>
    <row r="17" spans="1:6" ht="12.75">
      <c r="A17" s="7" t="s">
        <v>51</v>
      </c>
      <c r="B17" s="58">
        <v>10</v>
      </c>
      <c r="C17" s="9">
        <f>'Summary of Receivings Savings '!B18*'Summary of Receivings Savings '!B19*B17</f>
        <v>2200</v>
      </c>
      <c r="D17" s="9">
        <f t="shared" si="0"/>
        <v>36.666666666666664</v>
      </c>
      <c r="E17" s="9">
        <f t="shared" si="0"/>
        <v>0.611111111111111</v>
      </c>
      <c r="F17" s="10">
        <f t="shared" si="1"/>
        <v>31.777777777777775</v>
      </c>
    </row>
    <row r="18" spans="1:6" ht="12.75">
      <c r="A18" s="11" t="s">
        <v>11</v>
      </c>
      <c r="B18" s="59">
        <f>15*60</f>
        <v>900</v>
      </c>
      <c r="C18" s="5">
        <f>'Summary of Receivings Savings '!B18*'Summary of Receivings Savings '!B19*'Summary of Receivings Savings '!B20*'Summary of Receivings Savings '!B24*B18</f>
        <v>19800</v>
      </c>
      <c r="D18" s="5">
        <f>C18/60</f>
        <v>330</v>
      </c>
      <c r="E18" s="5">
        <f>D18/60</f>
        <v>5.5</v>
      </c>
      <c r="F18" s="12">
        <f t="shared" si="1"/>
        <v>286</v>
      </c>
    </row>
    <row r="19" spans="1:8" ht="12.75">
      <c r="A19" s="54" t="s">
        <v>52</v>
      </c>
      <c r="B19" s="16"/>
      <c r="C19" s="55">
        <f>SUM(C5:C18)</f>
        <v>113740</v>
      </c>
      <c r="D19" s="55">
        <f>SUM(D5:D18)</f>
        <v>1895.6666666666672</v>
      </c>
      <c r="E19" s="55">
        <f>SUM(E5:E18)</f>
        <v>31.59444444444444</v>
      </c>
      <c r="F19" s="56">
        <f>SUM(F5:F18)</f>
        <v>1642.9111111111113</v>
      </c>
      <c r="G19" s="6"/>
      <c r="H19" s="6"/>
    </row>
    <row r="20" spans="1:6" ht="12.75">
      <c r="A20" s="7" t="s">
        <v>20</v>
      </c>
      <c r="B20" s="8"/>
      <c r="C20" s="9"/>
      <c r="D20" s="9"/>
      <c r="E20" s="9">
        <f>'Summary of Receivings Savings '!B25</f>
        <v>15</v>
      </c>
      <c r="F20" s="13">
        <f>'Summary of Receivings Savings '!B25</f>
        <v>15</v>
      </c>
    </row>
    <row r="21" spans="1:6" ht="12.75">
      <c r="A21" s="7" t="s">
        <v>53</v>
      </c>
      <c r="B21" s="8"/>
      <c r="C21" s="9"/>
      <c r="D21" s="9"/>
      <c r="E21" s="53">
        <f>E20*E19</f>
        <v>473.91666666666663</v>
      </c>
      <c r="F21" s="38">
        <f>F20*F19</f>
        <v>24643.666666666668</v>
      </c>
    </row>
    <row r="22" spans="1:6" ht="12.75">
      <c r="A22" s="11" t="s">
        <v>28</v>
      </c>
      <c r="B22" s="3"/>
      <c r="C22" s="5"/>
      <c r="D22" s="5"/>
      <c r="E22" s="14"/>
      <c r="F22" s="39">
        <f>F21/('Summary of Receivings Savings '!B18*'Summary of Receivings Savings '!B19*52)</f>
        <v>2.154166666666667</v>
      </c>
    </row>
    <row r="23" spans="1:6" ht="12.75">
      <c r="A23" s="23"/>
      <c r="B23" s="8"/>
      <c r="C23" s="9"/>
      <c r="D23" s="9"/>
      <c r="E23" s="37"/>
      <c r="F23" s="37"/>
    </row>
    <row r="24" spans="3:5" ht="13.5" thickBot="1">
      <c r="C24" s="4"/>
      <c r="D24" s="4"/>
      <c r="E24" s="4"/>
    </row>
    <row r="25" spans="1:6" ht="25.5" customHeight="1">
      <c r="A25" s="110" t="s">
        <v>27</v>
      </c>
      <c r="B25" s="111"/>
      <c r="C25" s="111"/>
      <c r="D25" s="111"/>
      <c r="E25" s="111"/>
      <c r="F25" s="112"/>
    </row>
    <row r="26" spans="1:6" ht="25.5">
      <c r="A26" s="34" t="s">
        <v>54</v>
      </c>
      <c r="B26" s="77">
        <v>0.01</v>
      </c>
      <c r="C26" s="16"/>
      <c r="D26" s="16"/>
      <c r="E26" s="16"/>
      <c r="F26" s="35"/>
    </row>
    <row r="27" spans="1:6" ht="12.75">
      <c r="A27" s="36" t="s">
        <v>55</v>
      </c>
      <c r="B27" s="63">
        <v>0.5</v>
      </c>
      <c r="C27" s="8"/>
      <c r="D27" s="8"/>
      <c r="E27" s="8"/>
      <c r="F27" s="1"/>
    </row>
    <row r="28" spans="1:6" ht="12.75">
      <c r="A28" s="36" t="s">
        <v>22</v>
      </c>
      <c r="B28" s="78">
        <v>2000000</v>
      </c>
      <c r="C28" s="8"/>
      <c r="D28" s="8"/>
      <c r="E28" s="8"/>
      <c r="F28" s="1"/>
    </row>
    <row r="29" spans="1:6" ht="25.5">
      <c r="A29" s="36" t="s">
        <v>23</v>
      </c>
      <c r="B29" s="63">
        <v>0.5</v>
      </c>
      <c r="C29" s="8"/>
      <c r="D29" s="8"/>
      <c r="E29" s="8"/>
      <c r="F29" s="1"/>
    </row>
    <row r="30" spans="1:6" ht="12.75">
      <c r="A30" s="36" t="s">
        <v>25</v>
      </c>
      <c r="B30" s="82">
        <f>B29*B28*B27*B26</f>
        <v>5000</v>
      </c>
      <c r="C30" s="8"/>
      <c r="D30" s="8"/>
      <c r="E30" s="8"/>
      <c r="F30" s="1"/>
    </row>
    <row r="31" spans="1:6" ht="13.5" thickBot="1">
      <c r="A31" s="36"/>
      <c r="B31" s="8"/>
      <c r="C31" s="8"/>
      <c r="D31" s="8"/>
      <c r="E31" s="8"/>
      <c r="F31" s="1"/>
    </row>
    <row r="32" spans="1:6" ht="26.25" thickBot="1">
      <c r="A32" s="24" t="s">
        <v>56</v>
      </c>
      <c r="B32" s="25"/>
      <c r="C32" s="25"/>
      <c r="D32" s="25"/>
      <c r="E32" s="26"/>
      <c r="F32" s="40">
        <f>B30/('Summary of Receivings Savings '!B18*'Summary of Receivings Savings '!B19*52)</f>
        <v>0.4370629370629371</v>
      </c>
    </row>
    <row r="34" ht="13.5" thickBot="1"/>
    <row r="35" spans="1:6" ht="28.5" customHeight="1">
      <c r="A35" s="113" t="s">
        <v>29</v>
      </c>
      <c r="B35" s="114"/>
      <c r="C35" s="114"/>
      <c r="D35" s="114"/>
      <c r="E35" s="114"/>
      <c r="F35" s="60"/>
    </row>
    <row r="36" spans="1:6" ht="12.75">
      <c r="A36" s="108" t="s">
        <v>34</v>
      </c>
      <c r="B36" s="103"/>
      <c r="C36" s="103"/>
      <c r="D36" s="103"/>
      <c r="E36" s="103"/>
      <c r="F36" s="72">
        <f>F22+F32</f>
        <v>2.591229603729604</v>
      </c>
    </row>
    <row r="37" spans="1:6" ht="12.75">
      <c r="A37" s="108" t="s">
        <v>35</v>
      </c>
      <c r="B37" s="103"/>
      <c r="C37" s="103"/>
      <c r="D37" s="103"/>
      <c r="E37" s="103"/>
      <c r="F37" s="72">
        <f>F36*'Summary of Receivings Savings '!B18*'Summary of Receivings Savings '!B19*52</f>
        <v>29643.666666666668</v>
      </c>
    </row>
  </sheetData>
  <mergeCells count="5">
    <mergeCell ref="A37:E37"/>
    <mergeCell ref="A1:F1"/>
    <mergeCell ref="A25:F25"/>
    <mergeCell ref="A35:E35"/>
    <mergeCell ref="A36:E36"/>
  </mergeCells>
  <printOptions/>
  <pageMargins left="0.75" right="0.75" top="1" bottom="1" header="0.5" footer="0.5"/>
  <pageSetup fitToHeight="1" fitToWidth="1" orientation="portrait" scale="80"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H32"/>
  <sheetViews>
    <sheetView workbookViewId="0" topLeftCell="A1">
      <selection activeCell="B5" sqref="B5"/>
    </sheetView>
  </sheetViews>
  <sheetFormatPr defaultColWidth="9.140625" defaultRowHeight="12.75"/>
  <cols>
    <col min="1" max="1" width="51.7109375" style="2" customWidth="1"/>
    <col min="2" max="2" width="10.140625" style="0" customWidth="1"/>
    <col min="3" max="3" width="12.8515625" style="0" bestFit="1" customWidth="1"/>
    <col min="4" max="4" width="10.28125" style="0" bestFit="1" customWidth="1"/>
    <col min="5" max="5" width="10.57421875" style="0" bestFit="1" customWidth="1"/>
    <col min="6" max="6" width="15.421875" style="0" customWidth="1"/>
    <col min="8" max="9" width="10.28125" style="0" bestFit="1" customWidth="1"/>
  </cols>
  <sheetData>
    <row r="1" spans="1:6" ht="25.5" customHeight="1">
      <c r="A1" s="109" t="s">
        <v>69</v>
      </c>
      <c r="B1" s="109"/>
      <c r="C1" s="109"/>
      <c r="D1" s="109"/>
      <c r="E1" s="109"/>
      <c r="F1" s="109"/>
    </row>
    <row r="2" ht="12.75">
      <c r="B2" s="27"/>
    </row>
    <row r="3" spans="3:5" ht="13.5" thickBot="1">
      <c r="C3" s="30"/>
      <c r="D3" s="30"/>
      <c r="E3" s="30"/>
    </row>
    <row r="4" spans="1:6" ht="27" customHeight="1">
      <c r="A4" s="42" t="s">
        <v>70</v>
      </c>
      <c r="B4" s="43" t="s">
        <v>15</v>
      </c>
      <c r="C4" s="43" t="s">
        <v>16</v>
      </c>
      <c r="D4" s="43" t="s">
        <v>17</v>
      </c>
      <c r="E4" s="43" t="s">
        <v>18</v>
      </c>
      <c r="F4" s="44" t="s">
        <v>21</v>
      </c>
    </row>
    <row r="5" spans="1:6" ht="12.75">
      <c r="A5" s="36" t="s">
        <v>19</v>
      </c>
      <c r="B5" s="58">
        <f>60</f>
        <v>60</v>
      </c>
      <c r="C5" s="28">
        <f>'Summary of Receivings Savings '!B18*'Summary of Receivings Savings '!B19*'Barcoded Detailed Manifest'!B5</f>
        <v>13200</v>
      </c>
      <c r="D5" s="28">
        <f aca="true" t="shared" si="0" ref="D5:E11">C5/60</f>
        <v>220</v>
      </c>
      <c r="E5" s="28">
        <f t="shared" si="0"/>
        <v>3.6666666666666665</v>
      </c>
      <c r="F5" s="45">
        <f aca="true" t="shared" si="1" ref="F5:F11">E5*52</f>
        <v>190.66666666666666</v>
      </c>
    </row>
    <row r="6" spans="1:6" ht="12.75">
      <c r="A6" s="36" t="s">
        <v>58</v>
      </c>
      <c r="B6" s="58">
        <v>1</v>
      </c>
      <c r="C6" s="28">
        <f>'Summary of Receivings Savings '!B18*'Summary of Receivings Savings '!B19*'Summary of Receivings Savings '!B20*'Barcoded Detailed Manifest'!B6</f>
        <v>220</v>
      </c>
      <c r="D6" s="28">
        <f t="shared" si="0"/>
        <v>3.6666666666666665</v>
      </c>
      <c r="E6" s="28">
        <f t="shared" si="0"/>
        <v>0.06111111111111111</v>
      </c>
      <c r="F6" s="45">
        <f t="shared" si="1"/>
        <v>3.1777777777777776</v>
      </c>
    </row>
    <row r="7" spans="1:6" ht="12.75">
      <c r="A7" s="36" t="s">
        <v>59</v>
      </c>
      <c r="B7" s="58">
        <v>1</v>
      </c>
      <c r="C7" s="28">
        <f>'Summary of Receivings Savings '!B18*'Summary of Receivings Savings '!B19*'Summary of Receivings Savings '!B21*'Barcoded Detailed Manifest'!B7</f>
        <v>220</v>
      </c>
      <c r="D7" s="28">
        <f t="shared" si="0"/>
        <v>3.6666666666666665</v>
      </c>
      <c r="E7" s="28">
        <f t="shared" si="0"/>
        <v>0.06111111111111111</v>
      </c>
      <c r="F7" s="45">
        <f t="shared" si="1"/>
        <v>3.1777777777777776</v>
      </c>
    </row>
    <row r="8" spans="1:6" ht="12.75">
      <c r="A8" s="36" t="s">
        <v>60</v>
      </c>
      <c r="B8" s="58">
        <v>1</v>
      </c>
      <c r="C8" s="28">
        <f>'Summary of Receivings Savings '!B18*'Summary of Receivings Savings '!B19*'Summary of Receivings Savings '!B21*'Barcoded Detailed Manifest'!B8</f>
        <v>220</v>
      </c>
      <c r="D8" s="28">
        <f t="shared" si="0"/>
        <v>3.6666666666666665</v>
      </c>
      <c r="E8" s="28">
        <f t="shared" si="0"/>
        <v>0.06111111111111111</v>
      </c>
      <c r="F8" s="45">
        <f t="shared" si="1"/>
        <v>3.1777777777777776</v>
      </c>
    </row>
    <row r="9" spans="1:6" ht="12.75">
      <c r="A9" s="36" t="s">
        <v>14</v>
      </c>
      <c r="B9" s="58">
        <v>1</v>
      </c>
      <c r="C9" s="28">
        <f>'Summary of Receivings Savings '!B18*'Summary of Receivings Savings '!B19*'Summary of Receivings Savings '!B23*'Barcoded Detailed Manifest'!B9</f>
        <v>22</v>
      </c>
      <c r="D9" s="28">
        <f t="shared" si="0"/>
        <v>0.36666666666666664</v>
      </c>
      <c r="E9" s="28">
        <f t="shared" si="0"/>
        <v>0.0061111111111111106</v>
      </c>
      <c r="F9" s="45">
        <f t="shared" si="1"/>
        <v>0.31777777777777777</v>
      </c>
    </row>
    <row r="10" spans="1:6" ht="12.75">
      <c r="A10" s="36" t="s">
        <v>51</v>
      </c>
      <c r="B10" s="58">
        <v>1</v>
      </c>
      <c r="C10" s="28">
        <f>'Summary of Receivings Savings '!B18*'Summary of Receivings Savings '!B19*'Barcoded Detailed Manifest'!B10</f>
        <v>220</v>
      </c>
      <c r="D10" s="28">
        <f t="shared" si="0"/>
        <v>3.6666666666666665</v>
      </c>
      <c r="E10" s="28">
        <f t="shared" si="0"/>
        <v>0.06111111111111111</v>
      </c>
      <c r="F10" s="45">
        <f t="shared" si="1"/>
        <v>3.1777777777777776</v>
      </c>
    </row>
    <row r="11" spans="1:6" ht="12.75">
      <c r="A11" s="46" t="s">
        <v>11</v>
      </c>
      <c r="B11" s="59">
        <v>0</v>
      </c>
      <c r="C11" s="29">
        <f>'Summary of Receivings Savings '!B18*'Summary of Receivings Savings '!B19*'Summary of Receivings Savings '!B24*'Barcoded Detailed Manifest'!B11</f>
        <v>0</v>
      </c>
      <c r="D11" s="29">
        <f t="shared" si="0"/>
        <v>0</v>
      </c>
      <c r="E11" s="29">
        <f t="shared" si="0"/>
        <v>0</v>
      </c>
      <c r="F11" s="47">
        <f t="shared" si="1"/>
        <v>0</v>
      </c>
    </row>
    <row r="12" spans="1:8" ht="12.75">
      <c r="A12" s="48" t="s">
        <v>61</v>
      </c>
      <c r="B12" s="8"/>
      <c r="C12" s="28">
        <f>SUM(C5:C11)</f>
        <v>14102</v>
      </c>
      <c r="D12" s="28">
        <f>SUM(D5:D11)</f>
        <v>235.0333333333333</v>
      </c>
      <c r="E12" s="28">
        <f>SUM(E5:E11)</f>
        <v>3.9172222222222213</v>
      </c>
      <c r="F12" s="49">
        <f>SUM(F5:F11)</f>
        <v>203.69555555555556</v>
      </c>
      <c r="G12" s="6"/>
      <c r="H12" s="6"/>
    </row>
    <row r="13" spans="1:6" ht="12.75">
      <c r="A13" s="36" t="s">
        <v>20</v>
      </c>
      <c r="B13" s="8"/>
      <c r="C13" s="8"/>
      <c r="D13" s="8"/>
      <c r="E13" s="41">
        <f>'Summary of Receivings Savings '!B25</f>
        <v>15</v>
      </c>
      <c r="F13" s="50">
        <f>'Summary of Receivings Savings '!B25</f>
        <v>15</v>
      </c>
    </row>
    <row r="14" spans="1:6" ht="12.75">
      <c r="A14" s="36" t="s">
        <v>62</v>
      </c>
      <c r="B14" s="8"/>
      <c r="C14" s="8"/>
      <c r="D14" s="8"/>
      <c r="E14" s="33">
        <f>E13*E12</f>
        <v>58.75833333333332</v>
      </c>
      <c r="F14" s="51">
        <f>F13*F12</f>
        <v>3055.4333333333334</v>
      </c>
    </row>
    <row r="15" spans="1:6" ht="13.5" thickBot="1">
      <c r="A15" s="20" t="s">
        <v>31</v>
      </c>
      <c r="B15" s="21"/>
      <c r="C15" s="21"/>
      <c r="D15" s="21"/>
      <c r="E15" s="21"/>
      <c r="F15" s="22">
        <f>F14/('Summary of Receivings Savings '!B18*'Summary of Receivings Savings '!B19*52)</f>
        <v>0.26708333333333334</v>
      </c>
    </row>
    <row r="16" spans="5:6" ht="12.75">
      <c r="E16" s="31"/>
      <c r="F16" s="31"/>
    </row>
    <row r="17" spans="5:6" ht="13.5" thickBot="1">
      <c r="E17" s="31"/>
      <c r="F17" s="31"/>
    </row>
    <row r="18" spans="1:6" ht="25.5" customHeight="1">
      <c r="A18" s="110" t="s">
        <v>32</v>
      </c>
      <c r="B18" s="111"/>
      <c r="C18" s="111"/>
      <c r="D18" s="111"/>
      <c r="E18" s="111"/>
      <c r="F18" s="112"/>
    </row>
    <row r="19" spans="1:6" ht="25.5">
      <c r="A19" s="34" t="s">
        <v>63</v>
      </c>
      <c r="B19" s="77">
        <v>0</v>
      </c>
      <c r="C19" s="16"/>
      <c r="D19" s="16"/>
      <c r="E19" s="16"/>
      <c r="F19" s="35"/>
    </row>
    <row r="20" spans="1:6" ht="12.75">
      <c r="A20" s="36" t="s">
        <v>55</v>
      </c>
      <c r="B20" s="63">
        <v>0.5</v>
      </c>
      <c r="C20" s="8"/>
      <c r="D20" s="8"/>
      <c r="E20" s="8"/>
      <c r="F20" s="1"/>
    </row>
    <row r="21" spans="1:6" ht="12.75">
      <c r="A21" s="36" t="s">
        <v>22</v>
      </c>
      <c r="B21" s="78">
        <v>2000000</v>
      </c>
      <c r="C21" s="8"/>
      <c r="D21" s="8"/>
      <c r="E21" s="8"/>
      <c r="F21" s="1"/>
    </row>
    <row r="22" spans="1:6" ht="25.5">
      <c r="A22" s="36" t="s">
        <v>23</v>
      </c>
      <c r="B22" s="63">
        <v>0.5</v>
      </c>
      <c r="C22" s="8"/>
      <c r="D22" s="8"/>
      <c r="E22" s="8"/>
      <c r="F22" s="1"/>
    </row>
    <row r="23" spans="1:6" ht="12.75">
      <c r="A23" s="36" t="s">
        <v>25</v>
      </c>
      <c r="B23" s="19">
        <f>B22*B21*B20*B19</f>
        <v>0</v>
      </c>
      <c r="C23" s="8"/>
      <c r="D23" s="8"/>
      <c r="E23" s="8"/>
      <c r="F23" s="1"/>
    </row>
    <row r="24" spans="1:6" ht="12.75">
      <c r="A24" s="36"/>
      <c r="B24" s="8"/>
      <c r="C24" s="8"/>
      <c r="D24" s="8"/>
      <c r="E24" s="8"/>
      <c r="F24" s="1"/>
    </row>
    <row r="25" spans="1:6" ht="12.75">
      <c r="A25" s="61" t="s">
        <v>38</v>
      </c>
      <c r="B25" s="62"/>
      <c r="C25" s="62"/>
      <c r="D25" s="62"/>
      <c r="E25" s="70"/>
      <c r="F25" s="71">
        <f>B22*B21*B20*B19</f>
        <v>0</v>
      </c>
    </row>
    <row r="26" spans="5:6" ht="12.75">
      <c r="E26" s="31"/>
      <c r="F26" s="31"/>
    </row>
    <row r="28" spans="1:6" ht="12.75">
      <c r="A28" s="23"/>
      <c r="B28" s="8"/>
      <c r="C28" s="8"/>
      <c r="D28" s="8"/>
      <c r="E28" s="33"/>
      <c r="F28" s="33"/>
    </row>
    <row r="29" spans="1:6" ht="12.75">
      <c r="A29" s="116" t="s">
        <v>43</v>
      </c>
      <c r="B29" s="117"/>
      <c r="C29" s="117"/>
      <c r="D29" s="117"/>
      <c r="E29" s="117"/>
      <c r="F29" s="73"/>
    </row>
    <row r="30" spans="1:6" ht="12.75">
      <c r="A30" s="108" t="s">
        <v>34</v>
      </c>
      <c r="B30" s="103"/>
      <c r="C30" s="103"/>
      <c r="D30" s="103"/>
      <c r="E30" s="103"/>
      <c r="F30" s="72">
        <f>F25+F15</f>
        <v>0.26708333333333334</v>
      </c>
    </row>
    <row r="31" spans="1:6" ht="12.75">
      <c r="A31" s="108" t="s">
        <v>35</v>
      </c>
      <c r="B31" s="103"/>
      <c r="C31" s="103"/>
      <c r="D31" s="103"/>
      <c r="E31" s="103"/>
      <c r="F31" s="72">
        <f>'Summary of Receivings Savings '!B18*'Summary of Receivings Savings '!B19*52*F30</f>
        <v>3055.4333333333334</v>
      </c>
    </row>
    <row r="32" spans="1:5" ht="12.75">
      <c r="A32" s="115"/>
      <c r="B32" s="115"/>
      <c r="C32" s="115"/>
      <c r="D32" s="115"/>
      <c r="E32" s="115"/>
    </row>
  </sheetData>
  <mergeCells count="6">
    <mergeCell ref="A30:E30"/>
    <mergeCell ref="A31:E31"/>
    <mergeCell ref="A32:E32"/>
    <mergeCell ref="A1:F1"/>
    <mergeCell ref="A18:F18"/>
    <mergeCell ref="A29:E29"/>
  </mergeCells>
  <printOptions/>
  <pageMargins left="0.75" right="0.75" top="1" bottom="1" header="0.5" footer="0.5"/>
  <pageSetup fitToHeight="1" fitToWidth="1" orientation="portrait" scale="79"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H31"/>
  <sheetViews>
    <sheetView workbookViewId="0" topLeftCell="A1">
      <selection activeCell="B5" sqref="B5"/>
    </sheetView>
  </sheetViews>
  <sheetFormatPr defaultColWidth="9.140625" defaultRowHeight="12.75"/>
  <cols>
    <col min="1" max="1" width="51.7109375" style="2" customWidth="1"/>
    <col min="2" max="2" width="10.140625" style="0" customWidth="1"/>
    <col min="3" max="3" width="12.8515625" style="0" bestFit="1" customWidth="1"/>
    <col min="4" max="4" width="10.28125" style="0" bestFit="1" customWidth="1"/>
    <col min="5" max="5" width="10.57421875" style="0" bestFit="1" customWidth="1"/>
    <col min="6" max="6" width="15.421875" style="0" customWidth="1"/>
    <col min="8" max="9" width="10.28125" style="0" bestFit="1" customWidth="1"/>
  </cols>
  <sheetData>
    <row r="1" spans="1:6" ht="25.5" customHeight="1">
      <c r="A1" s="109" t="s">
        <v>37</v>
      </c>
      <c r="B1" s="109"/>
      <c r="C1" s="109"/>
      <c r="D1" s="109"/>
      <c r="E1" s="109"/>
      <c r="F1" s="109"/>
    </row>
    <row r="2" ht="12.75">
      <c r="B2" s="27"/>
    </row>
    <row r="3" spans="3:5" ht="13.5" thickBot="1">
      <c r="C3" s="30"/>
      <c r="D3" s="30"/>
      <c r="E3" s="30"/>
    </row>
    <row r="4" spans="1:6" ht="27" customHeight="1">
      <c r="A4" s="42" t="s">
        <v>65</v>
      </c>
      <c r="B4" s="43" t="s">
        <v>15</v>
      </c>
      <c r="C4" s="43" t="s">
        <v>16</v>
      </c>
      <c r="D4" s="43" t="s">
        <v>17</v>
      </c>
      <c r="E4" s="43" t="s">
        <v>18</v>
      </c>
      <c r="F4" s="44" t="s">
        <v>21</v>
      </c>
    </row>
    <row r="5" spans="1:6" ht="12.75">
      <c r="A5" s="36" t="s">
        <v>19</v>
      </c>
      <c r="B5" s="58">
        <f>60</f>
        <v>60</v>
      </c>
      <c r="C5" s="28">
        <f>'Summary of Receivings Savings '!B18*'Summary of Receivings Savings '!B19*'SS File Exchange or Integrated'!B5</f>
        <v>13200</v>
      </c>
      <c r="D5" s="28">
        <f aca="true" t="shared" si="0" ref="D5:E11">C5/60</f>
        <v>220</v>
      </c>
      <c r="E5" s="28">
        <f t="shared" si="0"/>
        <v>3.6666666666666665</v>
      </c>
      <c r="F5" s="45">
        <f aca="true" t="shared" si="1" ref="F5:F11">E5*52</f>
        <v>190.66666666666666</v>
      </c>
    </row>
    <row r="6" spans="1:6" ht="12.75">
      <c r="A6" s="36" t="s">
        <v>58</v>
      </c>
      <c r="B6" s="58">
        <v>0</v>
      </c>
      <c r="C6" s="28">
        <f>'Summary of Receivings Savings '!B18*'Summary of Receivings Savings '!B19*'Summary of Receivings Savings '!B20*'SS File Exchange or Integrated'!B6</f>
        <v>0</v>
      </c>
      <c r="D6" s="28">
        <f t="shared" si="0"/>
        <v>0</v>
      </c>
      <c r="E6" s="28">
        <f t="shared" si="0"/>
        <v>0</v>
      </c>
      <c r="F6" s="45">
        <f t="shared" si="1"/>
        <v>0</v>
      </c>
    </row>
    <row r="7" spans="1:6" ht="12.75">
      <c r="A7" s="36" t="s">
        <v>59</v>
      </c>
      <c r="B7" s="58">
        <v>0</v>
      </c>
      <c r="C7" s="28">
        <f>'Summary of Receivings Savings '!B18*'Summary of Receivings Savings '!B19*'Summary of Receivings Savings '!B21*'SS File Exchange or Integrated'!B7</f>
        <v>0</v>
      </c>
      <c r="D7" s="28">
        <f t="shared" si="0"/>
        <v>0</v>
      </c>
      <c r="E7" s="28">
        <f t="shared" si="0"/>
        <v>0</v>
      </c>
      <c r="F7" s="45">
        <f t="shared" si="1"/>
        <v>0</v>
      </c>
    </row>
    <row r="8" spans="1:6" ht="12.75">
      <c r="A8" s="36" t="s">
        <v>60</v>
      </c>
      <c r="B8" s="58">
        <v>0</v>
      </c>
      <c r="C8" s="28">
        <f>'Summary of Receivings Savings '!B18*'Summary of Receivings Savings '!B19*'Summary of Receivings Savings '!B21*'SS File Exchange or Integrated'!B8</f>
        <v>0</v>
      </c>
      <c r="D8" s="28">
        <f t="shared" si="0"/>
        <v>0</v>
      </c>
      <c r="E8" s="28">
        <f t="shared" si="0"/>
        <v>0</v>
      </c>
      <c r="F8" s="45">
        <f t="shared" si="1"/>
        <v>0</v>
      </c>
    </row>
    <row r="9" spans="1:6" ht="12.75">
      <c r="A9" s="36" t="s">
        <v>14</v>
      </c>
      <c r="B9" s="58">
        <v>0</v>
      </c>
      <c r="C9" s="28">
        <f>'Summary of Receivings Savings '!B18*'Summary of Receivings Savings '!B19*'Summary of Receivings Savings '!B23*'SS File Exchange or Integrated'!B9</f>
        <v>0</v>
      </c>
      <c r="D9" s="28">
        <f t="shared" si="0"/>
        <v>0</v>
      </c>
      <c r="E9" s="28">
        <f t="shared" si="0"/>
        <v>0</v>
      </c>
      <c r="F9" s="45">
        <f t="shared" si="1"/>
        <v>0</v>
      </c>
    </row>
    <row r="10" spans="1:6" ht="12.75">
      <c r="A10" s="36" t="s">
        <v>51</v>
      </c>
      <c r="B10" s="58">
        <v>0</v>
      </c>
      <c r="C10" s="28">
        <f>'Summary of Receivings Savings '!B18*'Summary of Receivings Savings '!B19*'SS File Exchange or Integrated'!B10</f>
        <v>0</v>
      </c>
      <c r="D10" s="28">
        <f t="shared" si="0"/>
        <v>0</v>
      </c>
      <c r="E10" s="28">
        <f t="shared" si="0"/>
        <v>0</v>
      </c>
      <c r="F10" s="45">
        <f t="shared" si="1"/>
        <v>0</v>
      </c>
    </row>
    <row r="11" spans="1:6" ht="12.75">
      <c r="A11" s="46" t="s">
        <v>11</v>
      </c>
      <c r="B11" s="59">
        <v>0</v>
      </c>
      <c r="C11" s="29">
        <f>'Summary of Receivings Savings '!B18*'Summary of Receivings Savings '!B19*'Summary of Receivings Savings '!B24*'SS File Exchange or Integrated'!B11</f>
        <v>0</v>
      </c>
      <c r="D11" s="29">
        <f t="shared" si="0"/>
        <v>0</v>
      </c>
      <c r="E11" s="29">
        <f t="shared" si="0"/>
        <v>0</v>
      </c>
      <c r="F11" s="47">
        <f t="shared" si="1"/>
        <v>0</v>
      </c>
    </row>
    <row r="12" spans="1:8" ht="12.75">
      <c r="A12" s="48" t="s">
        <v>61</v>
      </c>
      <c r="B12" s="8"/>
      <c r="C12" s="28">
        <f>SUM(C5:C11)</f>
        <v>13200</v>
      </c>
      <c r="D12" s="28">
        <f>SUM(D5:D11)</f>
        <v>220</v>
      </c>
      <c r="E12" s="28">
        <f>SUM(E5:E11)</f>
        <v>3.6666666666666665</v>
      </c>
      <c r="F12" s="49">
        <f>SUM(F5:F11)</f>
        <v>190.66666666666666</v>
      </c>
      <c r="G12" s="6"/>
      <c r="H12" s="6"/>
    </row>
    <row r="13" spans="1:6" ht="12.75">
      <c r="A13" s="36" t="s">
        <v>20</v>
      </c>
      <c r="B13" s="8"/>
      <c r="C13" s="8"/>
      <c r="D13" s="8"/>
      <c r="E13" s="41">
        <f>'Summary of Receivings Savings '!B25</f>
        <v>15</v>
      </c>
      <c r="F13" s="50">
        <f>'Summary of Receivings Savings '!B25</f>
        <v>15</v>
      </c>
    </row>
    <row r="14" spans="1:6" ht="12.75">
      <c r="A14" s="36" t="s">
        <v>62</v>
      </c>
      <c r="B14" s="8"/>
      <c r="C14" s="8"/>
      <c r="D14" s="8"/>
      <c r="E14" s="33">
        <f>E13*E12</f>
        <v>55</v>
      </c>
      <c r="F14" s="51">
        <f>F13*F12</f>
        <v>2860</v>
      </c>
    </row>
    <row r="15" spans="1:6" ht="13.5" thickBot="1">
      <c r="A15" s="20" t="s">
        <v>31</v>
      </c>
      <c r="B15" s="21"/>
      <c r="C15" s="21"/>
      <c r="D15" s="21"/>
      <c r="E15" s="21"/>
      <c r="F15" s="32">
        <f>F14/('Summary of Receivings Savings '!B18*'Summary of Receivings Savings '!B19*52)</f>
        <v>0.25</v>
      </c>
    </row>
    <row r="16" spans="5:6" ht="12.75">
      <c r="E16" s="31"/>
      <c r="F16" s="31"/>
    </row>
    <row r="17" spans="5:6" ht="13.5" thickBot="1">
      <c r="E17" s="31"/>
      <c r="F17" s="31"/>
    </row>
    <row r="18" spans="1:6" ht="25.5" customHeight="1">
      <c r="A18" s="110" t="s">
        <v>32</v>
      </c>
      <c r="B18" s="111"/>
      <c r="C18" s="111"/>
      <c r="D18" s="111"/>
      <c r="E18" s="111"/>
      <c r="F18" s="112"/>
    </row>
    <row r="19" spans="1:6" ht="25.5">
      <c r="A19" s="34" t="s">
        <v>63</v>
      </c>
      <c r="B19" s="79">
        <v>0</v>
      </c>
      <c r="C19" s="16"/>
      <c r="D19" s="16"/>
      <c r="E19" s="16"/>
      <c r="F19" s="35"/>
    </row>
    <row r="20" spans="1:6" ht="12.75">
      <c r="A20" s="36" t="s">
        <v>55</v>
      </c>
      <c r="B20" s="80">
        <v>0.5</v>
      </c>
      <c r="C20" s="8"/>
      <c r="D20" s="8"/>
      <c r="E20" s="8"/>
      <c r="F20" s="1"/>
    </row>
    <row r="21" spans="1:6" ht="12.75">
      <c r="A21" s="36" t="s">
        <v>22</v>
      </c>
      <c r="B21" s="81">
        <v>2000000</v>
      </c>
      <c r="C21" s="8"/>
      <c r="D21" s="8"/>
      <c r="E21" s="8"/>
      <c r="F21" s="1"/>
    </row>
    <row r="22" spans="1:6" ht="25.5">
      <c r="A22" s="36" t="s">
        <v>23</v>
      </c>
      <c r="B22" s="80">
        <v>0.5</v>
      </c>
      <c r="C22" s="8"/>
      <c r="D22" s="8"/>
      <c r="E22" s="8"/>
      <c r="F22" s="1"/>
    </row>
    <row r="23" spans="1:6" ht="12.75">
      <c r="A23" s="36" t="s">
        <v>25</v>
      </c>
      <c r="B23" s="19">
        <f>B22*B21*B20*B19</f>
        <v>0</v>
      </c>
      <c r="C23" s="8"/>
      <c r="D23" s="8"/>
      <c r="E23" s="8"/>
      <c r="F23" s="1"/>
    </row>
    <row r="24" spans="1:6" ht="13.5" thickBot="1">
      <c r="A24" s="36"/>
      <c r="B24" s="8"/>
      <c r="C24" s="8"/>
      <c r="D24" s="8"/>
      <c r="E24" s="8"/>
      <c r="F24" s="1"/>
    </row>
    <row r="25" spans="1:6" ht="26.25" thickBot="1">
      <c r="A25" s="24" t="s">
        <v>24</v>
      </c>
      <c r="B25" s="25"/>
      <c r="C25" s="25"/>
      <c r="D25" s="25"/>
      <c r="E25" s="26"/>
      <c r="F25" s="52">
        <f>B23/('Summary of Receivings Savings '!B18*'Summary of Receivings Savings '!B19*52)</f>
        <v>0</v>
      </c>
    </row>
    <row r="26" spans="5:6" ht="12.75">
      <c r="E26" s="31"/>
      <c r="F26" s="31"/>
    </row>
    <row r="27" spans="1:6" ht="12.75">
      <c r="A27" s="23"/>
      <c r="B27" s="8"/>
      <c r="C27" s="8"/>
      <c r="D27" s="8"/>
      <c r="E27" s="33"/>
      <c r="F27" s="33"/>
    </row>
    <row r="28" spans="1:6" ht="12.75">
      <c r="A28" s="57"/>
      <c r="B28" s="8"/>
      <c r="C28" s="8"/>
      <c r="D28" s="8"/>
      <c r="E28" s="33"/>
      <c r="F28" s="33"/>
    </row>
    <row r="29" spans="1:6" ht="12.75">
      <c r="A29" s="116" t="s">
        <v>64</v>
      </c>
      <c r="B29" s="117"/>
      <c r="C29" s="117"/>
      <c r="D29" s="117"/>
      <c r="E29" s="117"/>
      <c r="F29" s="74"/>
    </row>
    <row r="30" spans="1:6" ht="12.75">
      <c r="A30" s="108" t="s">
        <v>34</v>
      </c>
      <c r="B30" s="103"/>
      <c r="C30" s="103"/>
      <c r="D30" s="103"/>
      <c r="E30" s="103"/>
      <c r="F30" s="76">
        <f>F25+F15</f>
        <v>0.25</v>
      </c>
    </row>
    <row r="31" spans="1:6" ht="12.75">
      <c r="A31" s="108" t="s">
        <v>35</v>
      </c>
      <c r="B31" s="103"/>
      <c r="C31" s="103"/>
      <c r="D31" s="103"/>
      <c r="E31" s="103"/>
      <c r="F31" s="76">
        <f>'Summary of Receivings Savings '!B18*'Summary of Receivings Savings '!B19*52*F30</f>
        <v>2860</v>
      </c>
    </row>
  </sheetData>
  <mergeCells count="5">
    <mergeCell ref="A31:E31"/>
    <mergeCell ref="A1:F1"/>
    <mergeCell ref="A18:F18"/>
    <mergeCell ref="A29:E29"/>
    <mergeCell ref="A30:E30"/>
  </mergeCells>
  <printOptions/>
  <pageMargins left="0.75" right="0.75" top="1" bottom="1" header="0.5" footer="0.5"/>
  <pageSetup fitToHeight="1" fitToWidth="1" orientation="portrait" scale="7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Operations Technologies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Dave Miller</dc:creator>
  <cp:keywords/>
  <dc:description/>
  <cp:lastModifiedBy>Dave Miller</cp:lastModifiedBy>
  <cp:lastPrinted>2005-07-19T14:06:53Z</cp:lastPrinted>
  <dcterms:created xsi:type="dcterms:W3CDTF">2004-10-18T00:47:22Z</dcterms:created>
  <dcterms:modified xsi:type="dcterms:W3CDTF">2005-07-21T14:51:19Z</dcterms:modified>
  <cp:category/>
  <cp:version/>
  <cp:contentType/>
  <cp:contentStatus/>
</cp:coreProperties>
</file>